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155"/>
  </bookViews>
  <sheets>
    <sheet name="смета" sheetId="1" r:id="rId1"/>
    <sheet name="Мусор" sheetId="2" r:id="rId2"/>
    <sheet name="покос" sheetId="3" r:id="rId3"/>
    <sheet name="Налог на ЗОП" sheetId="4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/>
  <c r="I2" i="4" l="1"/>
  <c r="I3"/>
  <c r="I4"/>
  <c r="I5"/>
  <c r="I6"/>
  <c r="I12" s="1"/>
  <c r="I7"/>
  <c r="I8"/>
  <c r="I9"/>
  <c r="I10"/>
  <c r="I11"/>
  <c r="H12"/>
  <c r="H2"/>
  <c r="E26" i="1"/>
  <c r="E36"/>
  <c r="N3" i="3"/>
  <c r="P4"/>
  <c r="R4" s="1"/>
  <c r="M3"/>
  <c r="P3" s="1"/>
  <c r="R3" s="1"/>
  <c r="E35" i="1"/>
  <c r="E34" s="1"/>
  <c r="E9" i="3"/>
  <c r="E31" i="1"/>
  <c r="J4" i="3"/>
  <c r="J5"/>
  <c r="J6"/>
  <c r="J7"/>
  <c r="J8"/>
  <c r="J3"/>
  <c r="R9" l="1"/>
  <c r="J9"/>
  <c r="E8"/>
  <c r="E3"/>
  <c r="E5"/>
  <c r="E4"/>
  <c r="E32" i="1"/>
  <c r="E30"/>
  <c r="C15" i="2" l="1"/>
  <c r="C16" s="1"/>
  <c r="E27" i="1"/>
  <c r="E25"/>
  <c r="E24" l="1"/>
  <c r="E19"/>
  <c r="E16"/>
  <c r="D8"/>
  <c r="E8" s="1"/>
  <c r="D6"/>
  <c r="E6" s="1"/>
  <c r="D7"/>
  <c r="E7" s="1"/>
  <c r="D4"/>
  <c r="E4" s="1"/>
  <c r="E15"/>
  <c r="E13"/>
  <c r="E9" l="1"/>
  <c r="E39"/>
  <c r="E38"/>
  <c r="E37"/>
  <c r="E33"/>
  <c r="E29"/>
  <c r="E18"/>
  <c r="E17"/>
  <c r="E14"/>
  <c r="E11"/>
  <c r="E20" l="1"/>
  <c r="E28"/>
  <c r="E42" s="1"/>
  <c r="E43" l="1"/>
  <c r="E44" s="1"/>
  <c r="E45" l="1"/>
  <c r="E47" s="1"/>
</calcChain>
</file>

<file path=xl/sharedStrings.xml><?xml version="1.0" encoding="utf-8"?>
<sst xmlns="http://schemas.openxmlformats.org/spreadsheetml/2006/main" count="155" uniqueCount="134">
  <si>
    <t>Фонд заработной платы и поощрений для членов правления и штатных
сотрудников обеспечивающих мероприятия по обслуживанию имущества
общего пользования товарищества</t>
  </si>
  <si>
    <t>месяц</t>
  </si>
  <si>
    <t>с налогами</t>
  </si>
  <si>
    <t>Поощрения</t>
  </si>
  <si>
    <t xml:space="preserve">руб. </t>
  </si>
  <si>
    <t>Заработная плата по трудовым договорам</t>
  </si>
  <si>
    <t>ИТОГО по разделу заработная плата и поощрения для членов правления и штатных сотрудников</t>
  </si>
  <si>
    <t>Охрана</t>
  </si>
  <si>
    <t>Административные расходы для организации работ связанных с обслуживанием объектов общего пользования товарищества</t>
  </si>
  <si>
    <t>Расчетно-кассовое обслуживание, р/с ВТБ24</t>
  </si>
  <si>
    <t xml:space="preserve">Консультации со сторонними специалистами, повышение
квалификации, обучение по пожарной безопасности </t>
  </si>
  <si>
    <t>ИТОГО по разделу обслуживания объектов ОП</t>
  </si>
  <si>
    <t>Земельный налог</t>
  </si>
  <si>
    <t xml:space="preserve">За зоны общего пользования, ставка 0,3% (была 0.15%) от кадастровой стоимости </t>
  </si>
  <si>
    <t>Содержание имущества общего пользования</t>
  </si>
  <si>
    <t>Уборка снега:</t>
  </si>
  <si>
    <t>Вывоз мусора:</t>
  </si>
  <si>
    <t>Аренда контейнера, 20 кубов. (май-сентябрь)</t>
  </si>
  <si>
    <t>Покос травы:</t>
  </si>
  <si>
    <t xml:space="preserve">Компенсация затрат на ГСМ, ремонт бензокосы, замена запчастей,
покупка лески. 3% от затрат по пунктам 3.1.-3.6. </t>
  </si>
  <si>
    <t xml:space="preserve">Содержание круглогодичного водопровода с внешней системой
пожаротушения (договор) </t>
  </si>
  <si>
    <t>Благоустройство территории, озеленение, малые архитектурные
формы, дорожки и т.п</t>
  </si>
  <si>
    <t xml:space="preserve">Обеспечение территории средствами пожаротушения и средствами
профилактики, предупредительные знаки. </t>
  </si>
  <si>
    <t>ИТОГО по разделу Содержание имущества общего пользования</t>
  </si>
  <si>
    <t>Промежуточный итог</t>
  </si>
  <si>
    <t>Прочие расходы не более 10% от сметы, заложены на
непредвиденные расходы и инфляцию</t>
  </si>
  <si>
    <t>ИТОГО по смете</t>
  </si>
  <si>
    <t>Бухгалтер (на руки 17000)</t>
  </si>
  <si>
    <t>Председатель правления, ежемесячно (на руки 25000)</t>
  </si>
  <si>
    <t>Ответственный за пожарную безопасность (на руки 5000)</t>
  </si>
  <si>
    <t>Разнорабочий (на руки 15000)</t>
  </si>
  <si>
    <t>тариф</t>
  </si>
  <si>
    <t>кол-во</t>
  </si>
  <si>
    <t>Смета СНТ "Снежная долина 2"
с 01.07.2019 по 30.06.2020</t>
  </si>
  <si>
    <t>Итого</t>
  </si>
  <si>
    <t xml:space="preserve"> Договор с ЧОП</t>
  </si>
  <si>
    <t>1.1</t>
  </si>
  <si>
    <t>2.1</t>
  </si>
  <si>
    <t>2.2</t>
  </si>
  <si>
    <t>2.3</t>
  </si>
  <si>
    <t>Аренда зала для собраний (4 часа х 2000р)</t>
  </si>
  <si>
    <t>Компенсация ГСМ</t>
  </si>
  <si>
    <t>Подготовка материалов для заочного голосования, включает в себя
изготовление печатных материалов, приобретение конвертов, оплату
почтовых услуг (311 собственников Х 150 рублей)</t>
  </si>
  <si>
    <t>1.2</t>
  </si>
  <si>
    <t>1.3</t>
  </si>
  <si>
    <t>Погрузка снега, час</t>
  </si>
  <si>
    <t>мусор</t>
  </si>
  <si>
    <t>период</t>
  </si>
  <si>
    <t>контейнер м3</t>
  </si>
  <si>
    <t>кол-во вывозов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</si>
  <si>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</si>
  <si>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</si>
  <si>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</si>
  <si>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</si>
  <si>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</si>
  <si>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</si>
  <si>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</si>
  <si>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</si>
  <si>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</si>
  <si>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</si>
  <si>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</si>
  <si>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</si>
  <si>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контейнеров:</t>
  </si>
  <si>
    <t>Итого  в м3:</t>
  </si>
  <si>
    <t>Аренда контейнера, 8 кубов.</t>
  </si>
  <si>
    <t>2.4</t>
  </si>
  <si>
    <t>Услуги по обращению с ТКО, м3</t>
  </si>
  <si>
    <t>2.5</t>
  </si>
  <si>
    <t>Уборка площадки</t>
  </si>
  <si>
    <t>Расположение</t>
  </si>
  <si>
    <t>Объем, сотка</t>
  </si>
  <si>
    <t>Стоимость, руб.сотка</t>
  </si>
  <si>
    <t>кол-во покосов</t>
  </si>
  <si>
    <t>Земельные участки общего пользования</t>
  </si>
  <si>
    <t>итого в руб.</t>
  </si>
  <si>
    <t>Объем, п.м</t>
  </si>
  <si>
    <t>Стоимость, руб.п.м</t>
  </si>
  <si>
    <t>Выкашивание вдоль бетонки 1000 метров</t>
  </si>
  <si>
    <t>Выкашивание вдоль дороги на Новый Быт, вдоль забора из профлиса
зеленого цвета. 520 метров, ширина 5 метров, 26 соток</t>
  </si>
  <si>
    <t>Итого в руб.</t>
  </si>
  <si>
    <t>Выкашивание кюветов и обочин</t>
  </si>
  <si>
    <t>3.1</t>
  </si>
  <si>
    <t>Покос ручной</t>
  </si>
  <si>
    <t>аренда трактора</t>
  </si>
  <si>
    <t>Содержание ЛЭП, и линии освещения (договор) - переданы</t>
  </si>
  <si>
    <t>Строительные отходы и крупногабаритные отходы, а так же любые
виды отходов не относящихся к ТКО</t>
  </si>
  <si>
    <t>https://stroy-serpuhov.ru/uslugi/vyvoz-musora.html</t>
  </si>
  <si>
    <t>http://weststroy.net/</t>
  </si>
  <si>
    <t xml:space="preserve">Оплата электроэнергии за зоны общего пользования включая
освещение, сторожка, административное строение (потребление на нужды ВЗУ не включено) </t>
  </si>
  <si>
    <t>Стоимость, руб, смена</t>
  </si>
  <si>
    <t>кол-во соток</t>
  </si>
  <si>
    <t>кол-во смен для покоса</t>
  </si>
  <si>
    <t>кол-во соток за смену</t>
  </si>
  <si>
    <t>итого стоимость покоса</t>
  </si>
  <si>
    <t xml:space="preserve">Аренда трактора для покоса, 274 сотки, смена, 3 покоса </t>
  </si>
  <si>
    <t>3.2</t>
  </si>
  <si>
    <t xml:space="preserve">Покос кюветов, 100 сотки, смена, 2 покоса </t>
  </si>
  <si>
    <t>Кадастровый номер</t>
  </si>
  <si>
    <t>№ п/п</t>
  </si>
  <si>
    <t>кадастровая стоимость</t>
  </si>
  <si>
    <t>налог 0 ,3%</t>
  </si>
  <si>
    <t>Доля</t>
  </si>
  <si>
    <t>50:31:0060313:2198</t>
  </si>
  <si>
    <t>50:31:0060313:1920</t>
  </si>
  <si>
    <t>50:31:0060313:2115</t>
  </si>
  <si>
    <t>50:31:0060313:1919</t>
  </si>
  <si>
    <t>50:31:0060313:2024</t>
  </si>
  <si>
    <t>50:31:0060313:2440</t>
  </si>
  <si>
    <t>50:31:0060313:2354</t>
  </si>
  <si>
    <t>50:31:0060313:2332</t>
  </si>
  <si>
    <t>50:31:0060313:2280</t>
  </si>
  <si>
    <t>50:31:0060313:2433</t>
  </si>
  <si>
    <t>площадь в кв.м</t>
  </si>
  <si>
    <t>категория земель</t>
  </si>
  <si>
    <t>Разрешонное использование</t>
  </si>
  <si>
    <t>Земли сельскохозяйственного назначения</t>
  </si>
  <si>
    <t>Для ведения гражданами садоводства и огородничества</t>
  </si>
  <si>
    <t>бетонка</t>
  </si>
  <si>
    <t>назначение</t>
  </si>
  <si>
    <t>дороги 3 очередь</t>
  </si>
  <si>
    <t>участок 682 (админ)</t>
  </si>
  <si>
    <t xml:space="preserve">справа при вьезде </t>
  </si>
  <si>
    <t>справа при вьезде (мусорка)</t>
  </si>
  <si>
    <t>дороги 4 очередь</t>
  </si>
  <si>
    <t>между 945 и 626 участком</t>
  </si>
  <si>
    <t>между 935 и 936 участком</t>
  </si>
  <si>
    <t>ВЗУ</t>
  </si>
  <si>
    <t>заезд с бетонки к участкам без основной дороги</t>
  </si>
  <si>
    <t>Членские взносы за 12 месяцев с члена СНТ (собственника)</t>
  </si>
  <si>
    <t>Кол-во членов СНТ и индивидуалов</t>
  </si>
  <si>
    <t>Вывоз снега с территории ноябрь, декабрь, январь, февраль, март. Куб.м. 1000</t>
  </si>
  <si>
    <t>Оплата связи (телефонная связь, интернет, телематика, в том числе для работы шлагбаума и системы аскуэ). 6*450
2 симки - аскуэ, 1 симка - шлагбаум, 1 симка - член правления, 1 симка - ответсвенный за пожарную безопастность ,1 симка -охрана</t>
  </si>
  <si>
    <t>Канцелярские расходы, обслуживание орг.техники, картриджы, продление лицензий на програмное обеспечение</t>
  </si>
  <si>
    <t>Чистка снега, (трудовой договор, включая налоги) ноябрь, декабрь,
январь, февраль, март. Стоимость 1200 рублей за 1 час работы на руки, итоговая сумма посчитана с учетом налогов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</si>
</sst>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4" fontId="2" fillId="0" borderId="0" xfId="0" applyNumberFormat="1" applyFont="1"/>
    <xf numFmtId="4" fontId="1" fillId="0" borderId="0" xfId="0" applyNumberFormat="1" applyFont="1"/>
    <xf numFmtId="4" fontId="2" fillId="0" borderId="1" xfId="0" applyNumberFormat="1" applyFont="1" applyFill="1" applyBorder="1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4" fontId="2" fillId="0" borderId="0" xfId="0" applyNumberFormat="1" applyFont="1" applyFill="1" applyBorder="1"/>
    <xf numFmtId="0" fontId="5" fillId="0" borderId="0" xfId="1"/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3" fillId="0" borderId="0" xfId="0" applyNumberFormat="1" applyFont="1"/>
    <xf numFmtId="12" fontId="0" fillId="0" borderId="0" xfId="0" applyNumberFormat="1"/>
    <xf numFmtId="0" fontId="0" fillId="0" borderId="0" xfId="0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3" fontId="0" fillId="0" borderId="0" xfId="0" applyNumberFormat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/>
    <xf numFmtId="4" fontId="7" fillId="0" borderId="1" xfId="0" applyNumberFormat="1" applyFont="1" applyBorder="1"/>
    <xf numFmtId="4" fontId="7" fillId="0" borderId="4" xfId="0" applyNumberFormat="1" applyFont="1" applyFill="1" applyBorder="1"/>
    <xf numFmtId="0" fontId="7" fillId="0" borderId="0" xfId="0" applyFont="1" applyBorder="1"/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3" fontId="8" fillId="0" borderId="1" xfId="0" applyNumberFormat="1" applyFont="1" applyBorder="1"/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3" fontId="7" fillId="0" borderId="1" xfId="0" applyNumberFormat="1" applyFont="1" applyFill="1" applyBorder="1"/>
    <xf numFmtId="4" fontId="6" fillId="0" borderId="0" xfId="0" applyNumberFormat="1" applyFont="1"/>
    <xf numFmtId="3" fontId="6" fillId="0" borderId="0" xfId="0" applyNumberFormat="1" applyFont="1"/>
    <xf numFmtId="4" fontId="7" fillId="0" borderId="0" xfId="0" applyNumberFormat="1" applyFont="1"/>
    <xf numFmtId="164" fontId="7" fillId="0" borderId="0" xfId="0" applyNumberFormat="1" applyFont="1"/>
    <xf numFmtId="3" fontId="7" fillId="0" borderId="0" xfId="0" applyNumberFormat="1" applyFont="1"/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3" fontId="3" fillId="0" borderId="8" xfId="0" applyNumberFormat="1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roy-serpuhov.ru/uslugi/vyvoz-musor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Normal="100" workbookViewId="0">
      <selection activeCell="A12" sqref="A12:B12"/>
    </sheetView>
  </sheetViews>
  <sheetFormatPr defaultRowHeight="12.75"/>
  <cols>
    <col min="1" max="1" width="6.28515625" style="63" customWidth="1"/>
    <col min="2" max="2" width="59.28515625" style="69" customWidth="1"/>
    <col min="3" max="4" width="9.42578125" style="57" customWidth="1"/>
    <col min="5" max="5" width="10.140625" style="57" customWidth="1"/>
    <col min="6" max="6" width="9.140625" style="36"/>
    <col min="7" max="7" width="9.42578125" style="36" bestFit="1" customWidth="1"/>
    <col min="8" max="16384" width="9.140625" style="36"/>
  </cols>
  <sheetData>
    <row r="1" spans="1:7">
      <c r="A1" s="34" t="s">
        <v>33</v>
      </c>
      <c r="B1" s="35"/>
      <c r="C1" s="35"/>
      <c r="D1" s="35"/>
      <c r="E1" s="35"/>
    </row>
    <row r="2" spans="1:7">
      <c r="A2" s="37" t="s">
        <v>0</v>
      </c>
      <c r="B2" s="37"/>
      <c r="C2" s="38" t="s">
        <v>1</v>
      </c>
      <c r="D2" s="38" t="s">
        <v>2</v>
      </c>
      <c r="E2" s="39" t="s">
        <v>34</v>
      </c>
    </row>
    <row r="3" spans="1:7">
      <c r="A3" s="60">
        <v>1</v>
      </c>
      <c r="B3" s="64" t="s">
        <v>3</v>
      </c>
      <c r="C3" s="40" t="s">
        <v>4</v>
      </c>
      <c r="D3" s="40" t="s">
        <v>4</v>
      </c>
      <c r="E3" s="40" t="s">
        <v>4</v>
      </c>
    </row>
    <row r="4" spans="1:7">
      <c r="A4" s="61" t="s">
        <v>36</v>
      </c>
      <c r="B4" s="65" t="s">
        <v>28</v>
      </c>
      <c r="C4" s="41">
        <v>25000</v>
      </c>
      <c r="D4" s="41">
        <f>C4/87%</f>
        <v>28735.632183908045</v>
      </c>
      <c r="E4" s="41">
        <f>D4*12</f>
        <v>344827.58620689652</v>
      </c>
    </row>
    <row r="5" spans="1:7">
      <c r="A5" s="60">
        <v>2</v>
      </c>
      <c r="B5" s="64" t="s">
        <v>5</v>
      </c>
      <c r="C5" s="41"/>
      <c r="D5" s="42"/>
      <c r="E5" s="41"/>
    </row>
    <row r="6" spans="1:7">
      <c r="A6" s="61" t="s">
        <v>37</v>
      </c>
      <c r="B6" s="65" t="s">
        <v>27</v>
      </c>
      <c r="C6" s="41">
        <v>17000</v>
      </c>
      <c r="D6" s="41">
        <f>C6/67%</f>
        <v>25373.134328358206</v>
      </c>
      <c r="E6" s="41">
        <f>D6*12</f>
        <v>304477.61194029846</v>
      </c>
      <c r="F6" s="43"/>
      <c r="G6" s="44"/>
    </row>
    <row r="7" spans="1:7">
      <c r="A7" s="61" t="s">
        <v>38</v>
      </c>
      <c r="B7" s="65" t="s">
        <v>30</v>
      </c>
      <c r="C7" s="41">
        <v>15000</v>
      </c>
      <c r="D7" s="41">
        <f>C7/67%</f>
        <v>22388.059701492537</v>
      </c>
      <c r="E7" s="41">
        <f>D7*12</f>
        <v>268656.71641791041</v>
      </c>
    </row>
    <row r="8" spans="1:7">
      <c r="A8" s="61" t="s">
        <v>39</v>
      </c>
      <c r="B8" s="65" t="s">
        <v>29</v>
      </c>
      <c r="C8" s="41">
        <v>5000</v>
      </c>
      <c r="D8" s="41">
        <f>C8/67%</f>
        <v>7462.686567164179</v>
      </c>
      <c r="E8" s="41">
        <f>D8*12</f>
        <v>89552.238805970148</v>
      </c>
    </row>
    <row r="9" spans="1:7">
      <c r="A9" s="45" t="s">
        <v>6</v>
      </c>
      <c r="B9" s="45"/>
      <c r="C9" s="42"/>
      <c r="D9" s="42"/>
      <c r="E9" s="46">
        <f>SUM(E4:E8)</f>
        <v>1007514.1533710755</v>
      </c>
    </row>
    <row r="10" spans="1:7">
      <c r="A10" s="47" t="s">
        <v>7</v>
      </c>
      <c r="B10" s="47"/>
      <c r="C10" s="38" t="s">
        <v>1</v>
      </c>
      <c r="D10" s="38" t="s">
        <v>32</v>
      </c>
      <c r="E10" s="39" t="s">
        <v>34</v>
      </c>
    </row>
    <row r="11" spans="1:7">
      <c r="A11" s="60">
        <v>1</v>
      </c>
      <c r="B11" s="64" t="s">
        <v>35</v>
      </c>
      <c r="C11" s="41">
        <v>73000</v>
      </c>
      <c r="D11" s="41">
        <v>12</v>
      </c>
      <c r="E11" s="46">
        <f>C11*12</f>
        <v>876000</v>
      </c>
    </row>
    <row r="12" spans="1:7">
      <c r="A12" s="48" t="s">
        <v>8</v>
      </c>
      <c r="B12" s="48"/>
      <c r="C12" s="38" t="s">
        <v>31</v>
      </c>
      <c r="D12" s="38" t="s">
        <v>32</v>
      </c>
      <c r="E12" s="39" t="s">
        <v>34</v>
      </c>
    </row>
    <row r="13" spans="1:7">
      <c r="A13" s="62">
        <v>1</v>
      </c>
      <c r="B13" s="65" t="s">
        <v>41</v>
      </c>
      <c r="C13" s="49">
        <v>1500</v>
      </c>
      <c r="D13" s="49">
        <v>12</v>
      </c>
      <c r="E13" s="49">
        <f>C13*D13</f>
        <v>18000</v>
      </c>
    </row>
    <row r="14" spans="1:7" ht="24">
      <c r="A14" s="62">
        <v>1</v>
      </c>
      <c r="B14" s="65" t="s">
        <v>132</v>
      </c>
      <c r="C14" s="41">
        <v>2000</v>
      </c>
      <c r="D14" s="41">
        <v>12</v>
      </c>
      <c r="E14" s="41">
        <f>C14*12</f>
        <v>24000</v>
      </c>
    </row>
    <row r="15" spans="1:7">
      <c r="A15" s="62">
        <v>2</v>
      </c>
      <c r="B15" s="65" t="s">
        <v>40</v>
      </c>
      <c r="C15" s="41">
        <v>8000</v>
      </c>
      <c r="D15" s="41">
        <v>2</v>
      </c>
      <c r="E15" s="41">
        <f>C15*D15</f>
        <v>16000</v>
      </c>
    </row>
    <row r="16" spans="1:7" ht="37.5" customHeight="1">
      <c r="A16" s="62">
        <v>3</v>
      </c>
      <c r="B16" s="65" t="s">
        <v>42</v>
      </c>
      <c r="C16" s="49">
        <v>80</v>
      </c>
      <c r="D16" s="49">
        <v>311</v>
      </c>
      <c r="E16" s="49">
        <f>D16*C16</f>
        <v>24880</v>
      </c>
    </row>
    <row r="17" spans="1:5" ht="48">
      <c r="A17" s="62">
        <v>4</v>
      </c>
      <c r="B17" s="65" t="s">
        <v>131</v>
      </c>
      <c r="C17" s="49">
        <f>6*450</f>
        <v>2700</v>
      </c>
      <c r="D17" s="49">
        <v>12</v>
      </c>
      <c r="E17" s="49">
        <f>C17*12</f>
        <v>32400</v>
      </c>
    </row>
    <row r="18" spans="1:5">
      <c r="A18" s="62">
        <v>5</v>
      </c>
      <c r="B18" s="65" t="s">
        <v>9</v>
      </c>
      <c r="C18" s="41">
        <v>2200</v>
      </c>
      <c r="D18" s="41">
        <v>12</v>
      </c>
      <c r="E18" s="41">
        <f>C18*12</f>
        <v>26400</v>
      </c>
    </row>
    <row r="19" spans="1:5" ht="24">
      <c r="A19" s="62">
        <v>6</v>
      </c>
      <c r="B19" s="65" t="s">
        <v>10</v>
      </c>
      <c r="C19" s="41">
        <v>4000</v>
      </c>
      <c r="D19" s="41">
        <v>2</v>
      </c>
      <c r="E19" s="41">
        <f>C19*D19</f>
        <v>8000</v>
      </c>
    </row>
    <row r="20" spans="1:5">
      <c r="A20" s="50" t="s">
        <v>11</v>
      </c>
      <c r="B20" s="51"/>
      <c r="C20" s="41"/>
      <c r="D20" s="41"/>
      <c r="E20" s="46">
        <f>SUM(E14:E19)</f>
        <v>131680</v>
      </c>
    </row>
    <row r="21" spans="1:5">
      <c r="A21" s="52" t="s">
        <v>12</v>
      </c>
      <c r="B21" s="52"/>
      <c r="C21" s="41"/>
      <c r="D21" s="41"/>
      <c r="E21" s="41"/>
    </row>
    <row r="22" spans="1:5" ht="24">
      <c r="A22" s="62">
        <v>1</v>
      </c>
      <c r="B22" s="65" t="s">
        <v>13</v>
      </c>
      <c r="C22" s="41"/>
      <c r="D22" s="41"/>
      <c r="E22" s="46">
        <v>171632</v>
      </c>
    </row>
    <row r="23" spans="1:5">
      <c r="A23" s="53" t="s">
        <v>14</v>
      </c>
      <c r="B23" s="53"/>
      <c r="C23" s="41"/>
      <c r="D23" s="41"/>
      <c r="E23" s="41"/>
    </row>
    <row r="24" spans="1:5">
      <c r="A24" s="60">
        <v>1</v>
      </c>
      <c r="B24" s="64" t="s">
        <v>15</v>
      </c>
      <c r="C24" s="41"/>
      <c r="D24" s="41"/>
      <c r="E24" s="46">
        <f>SUM(E25:E27)</f>
        <v>414400</v>
      </c>
    </row>
    <row r="25" spans="1:5" ht="36">
      <c r="A25" s="61" t="s">
        <v>36</v>
      </c>
      <c r="B25" s="65" t="s">
        <v>133</v>
      </c>
      <c r="C25" s="41">
        <v>1200</v>
      </c>
      <c r="D25" s="41">
        <v>125</v>
      </c>
      <c r="E25" s="41">
        <f>C25*D25</f>
        <v>150000</v>
      </c>
    </row>
    <row r="26" spans="1:5">
      <c r="A26" s="61" t="s">
        <v>43</v>
      </c>
      <c r="B26" s="65" t="s">
        <v>45</v>
      </c>
      <c r="C26" s="41">
        <v>1200</v>
      </c>
      <c r="D26" s="41">
        <v>12</v>
      </c>
      <c r="E26" s="41">
        <f>C26*D26</f>
        <v>14400</v>
      </c>
    </row>
    <row r="27" spans="1:5" ht="24">
      <c r="A27" s="61" t="s">
        <v>44</v>
      </c>
      <c r="B27" s="65" t="s">
        <v>130</v>
      </c>
      <c r="C27" s="41">
        <v>250</v>
      </c>
      <c r="D27" s="41">
        <v>1000</v>
      </c>
      <c r="E27" s="41">
        <f>C27*D27</f>
        <v>250000</v>
      </c>
    </row>
    <row r="28" spans="1:5">
      <c r="A28" s="60">
        <v>2</v>
      </c>
      <c r="B28" s="64" t="s">
        <v>16</v>
      </c>
      <c r="C28" s="41"/>
      <c r="D28" s="41"/>
      <c r="E28" s="46">
        <f>SUM(E29:E33)</f>
        <v>495400</v>
      </c>
    </row>
    <row r="29" spans="1:5">
      <c r="A29" s="61" t="s">
        <v>37</v>
      </c>
      <c r="B29" s="65" t="s">
        <v>64</v>
      </c>
      <c r="C29" s="41">
        <v>2000</v>
      </c>
      <c r="D29" s="41">
        <v>12</v>
      </c>
      <c r="E29" s="41">
        <f>C29*D29</f>
        <v>24000</v>
      </c>
    </row>
    <row r="30" spans="1:5">
      <c r="A30" s="61" t="s">
        <v>38</v>
      </c>
      <c r="B30" s="66" t="s">
        <v>17</v>
      </c>
      <c r="C30" s="41">
        <v>6000</v>
      </c>
      <c r="D30" s="41">
        <v>5</v>
      </c>
      <c r="E30" s="41">
        <f>C30*D30</f>
        <v>30000</v>
      </c>
    </row>
    <row r="31" spans="1:5">
      <c r="A31" s="61" t="s">
        <v>39</v>
      </c>
      <c r="B31" s="65" t="s">
        <v>68</v>
      </c>
      <c r="C31" s="41">
        <v>56</v>
      </c>
      <c r="D31" s="41">
        <v>500</v>
      </c>
      <c r="E31" s="41">
        <f>D31*C31</f>
        <v>28000</v>
      </c>
    </row>
    <row r="32" spans="1:5">
      <c r="A32" s="61" t="s">
        <v>65</v>
      </c>
      <c r="B32" s="65" t="s">
        <v>66</v>
      </c>
      <c r="C32" s="41">
        <v>408</v>
      </c>
      <c r="D32" s="41">
        <v>800</v>
      </c>
      <c r="E32" s="41">
        <f>D32*C32</f>
        <v>326400</v>
      </c>
    </row>
    <row r="33" spans="1:7" ht="24">
      <c r="A33" s="61" t="s">
        <v>67</v>
      </c>
      <c r="B33" s="65" t="s">
        <v>85</v>
      </c>
      <c r="C33" s="41">
        <v>14500</v>
      </c>
      <c r="D33" s="41">
        <v>6</v>
      </c>
      <c r="E33" s="41">
        <f>D33*C33</f>
        <v>87000</v>
      </c>
    </row>
    <row r="34" spans="1:7">
      <c r="A34" s="60">
        <v>3</v>
      </c>
      <c r="B34" s="64" t="s">
        <v>18</v>
      </c>
      <c r="C34" s="41"/>
      <c r="D34" s="41"/>
      <c r="E34" s="46">
        <f>SUM(E35:E36)</f>
        <v>116850</v>
      </c>
    </row>
    <row r="35" spans="1:7">
      <c r="A35" s="61" t="s">
        <v>81</v>
      </c>
      <c r="B35" s="65" t="s">
        <v>94</v>
      </c>
      <c r="C35" s="42">
        <v>1.37</v>
      </c>
      <c r="D35" s="41">
        <v>15000</v>
      </c>
      <c r="E35" s="41">
        <f>D35*C35*3</f>
        <v>61650</v>
      </c>
    </row>
    <row r="36" spans="1:7">
      <c r="A36" s="61" t="s">
        <v>95</v>
      </c>
      <c r="B36" s="65" t="s">
        <v>96</v>
      </c>
      <c r="C36" s="41">
        <v>100</v>
      </c>
      <c r="D36" s="41">
        <v>276</v>
      </c>
      <c r="E36" s="41">
        <f>C36*D36*2</f>
        <v>55200</v>
      </c>
    </row>
    <row r="37" spans="1:7">
      <c r="A37" s="60">
        <v>4</v>
      </c>
      <c r="B37" s="64" t="s">
        <v>84</v>
      </c>
      <c r="C37" s="41">
        <v>0</v>
      </c>
      <c r="D37" s="41">
        <v>0</v>
      </c>
      <c r="E37" s="46">
        <f>C37*D37</f>
        <v>0</v>
      </c>
    </row>
    <row r="38" spans="1:7" ht="24">
      <c r="A38" s="60">
        <v>5</v>
      </c>
      <c r="B38" s="64" t="s">
        <v>20</v>
      </c>
      <c r="C38" s="41">
        <v>6</v>
      </c>
      <c r="D38" s="41">
        <v>10000</v>
      </c>
      <c r="E38" s="54">
        <f>C38*D38</f>
        <v>60000</v>
      </c>
    </row>
    <row r="39" spans="1:7" ht="36">
      <c r="A39" s="60">
        <v>6</v>
      </c>
      <c r="B39" s="64" t="s">
        <v>88</v>
      </c>
      <c r="C39" s="41">
        <v>12</v>
      </c>
      <c r="D39" s="41">
        <v>18000</v>
      </c>
      <c r="E39" s="46">
        <f>C39*D39</f>
        <v>216000</v>
      </c>
    </row>
    <row r="40" spans="1:7" ht="24">
      <c r="A40" s="60">
        <v>7</v>
      </c>
      <c r="B40" s="64" t="s">
        <v>21</v>
      </c>
      <c r="C40" s="42"/>
      <c r="D40" s="42"/>
      <c r="E40" s="46">
        <v>0</v>
      </c>
    </row>
    <row r="41" spans="1:7" ht="24">
      <c r="A41" s="60">
        <v>8</v>
      </c>
      <c r="B41" s="64" t="s">
        <v>22</v>
      </c>
      <c r="C41" s="42"/>
      <c r="D41" s="42"/>
      <c r="E41" s="46">
        <v>0</v>
      </c>
    </row>
    <row r="42" spans="1:7">
      <c r="A42" s="45" t="s">
        <v>23</v>
      </c>
      <c r="B42" s="45"/>
      <c r="C42" s="42"/>
      <c r="D42" s="42"/>
      <c r="E42" s="46">
        <f>E24+E28+E34+E37+E38+E39</f>
        <v>1302650</v>
      </c>
    </row>
    <row r="43" spans="1:7">
      <c r="B43" s="67" t="s">
        <v>24</v>
      </c>
      <c r="C43" s="55"/>
      <c r="D43" s="55"/>
      <c r="E43" s="56">
        <f>E42+E22+E20+E11+E9</f>
        <v>3489476.1533710756</v>
      </c>
    </row>
    <row r="44" spans="1:7" ht="24">
      <c r="B44" s="68" t="s">
        <v>25</v>
      </c>
      <c r="D44" s="58">
        <v>0.06</v>
      </c>
      <c r="E44" s="59">
        <f>E43*D44</f>
        <v>209368.56920226454</v>
      </c>
      <c r="G44" s="57"/>
    </row>
    <row r="45" spans="1:7">
      <c r="B45" s="67" t="s">
        <v>26</v>
      </c>
      <c r="C45" s="55"/>
      <c r="D45" s="55"/>
      <c r="E45" s="56">
        <f>E43+E44</f>
        <v>3698844.7225733399</v>
      </c>
    </row>
    <row r="46" spans="1:7" ht="13.5" thickBot="1">
      <c r="B46" s="68" t="s">
        <v>129</v>
      </c>
      <c r="E46" s="56">
        <v>311</v>
      </c>
    </row>
    <row r="47" spans="1:7" ht="15.75" thickBot="1">
      <c r="B47" s="67" t="s">
        <v>128</v>
      </c>
      <c r="C47" s="55"/>
      <c r="D47" s="55"/>
      <c r="E47" s="70">
        <f>E45/E46</f>
        <v>11893.391390911062</v>
      </c>
      <c r="G47" s="57"/>
    </row>
  </sheetData>
  <mergeCells count="9">
    <mergeCell ref="A1:E1"/>
    <mergeCell ref="A23:B23"/>
    <mergeCell ref="A42:B42"/>
    <mergeCell ref="A2:B2"/>
    <mergeCell ref="A9:B9"/>
    <mergeCell ref="A10:B10"/>
    <mergeCell ref="A12:B12"/>
    <mergeCell ref="A20:B20"/>
    <mergeCell ref="A21:B21"/>
  </mergeCells>
  <pageMargins left="0.45" right="0.28999999999999998" top="0.38" bottom="0.3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="85" zoomScaleNormal="85" workbookViewId="0">
      <selection activeCell="K17" sqref="K17"/>
    </sheetView>
  </sheetViews>
  <sheetFormatPr defaultRowHeight="15"/>
  <cols>
    <col min="1" max="1" width="14.5703125" customWidth="1"/>
    <col min="2" max="2" width="15.85546875" customWidth="1"/>
    <col min="3" max="3" width="13.7109375" customWidth="1"/>
  </cols>
  <sheetData>
    <row r="1" spans="1:4" ht="15.75">
      <c r="A1" s="26" t="s">
        <v>46</v>
      </c>
      <c r="B1" s="26"/>
      <c r="C1" s="26"/>
    </row>
    <row r="2" spans="1:4" ht="30.75" customHeight="1">
      <c r="A2" s="13" t="s">
        <v>47</v>
      </c>
      <c r="B2" s="13" t="s">
        <v>48</v>
      </c>
      <c r="C2" s="13" t="s">
        <v>49</v>
      </c>
      <c r="D2" s="11"/>
    </row>
    <row r="3" spans="1:4" ht="15.75">
      <c r="A3" s="8" t="s">
        <v>56</v>
      </c>
      <c r="B3" s="8">
        <v>8</v>
      </c>
      <c r="C3" s="8">
        <v>8</v>
      </c>
    </row>
    <row r="4" spans="1:4" ht="15.75">
      <c r="A4" s="8" t="s">
        <v>57</v>
      </c>
      <c r="B4" s="8">
        <v>8</v>
      </c>
      <c r="C4" s="8">
        <v>8</v>
      </c>
    </row>
    <row r="5" spans="1:4" ht="15.75">
      <c r="A5" s="8" t="s">
        <v>58</v>
      </c>
      <c r="B5" s="8">
        <v>8</v>
      </c>
      <c r="C5" s="8">
        <v>8</v>
      </c>
    </row>
    <row r="6" spans="1:4" ht="15.75">
      <c r="A6" s="8" t="s">
        <v>59</v>
      </c>
      <c r="B6" s="8">
        <v>8</v>
      </c>
      <c r="C6" s="8">
        <v>2</v>
      </c>
    </row>
    <row r="7" spans="1:4" ht="15.75">
      <c r="A7" s="8" t="s">
        <v>60</v>
      </c>
      <c r="B7" s="8">
        <v>8</v>
      </c>
      <c r="C7" s="8">
        <v>1</v>
      </c>
    </row>
    <row r="8" spans="1:4" ht="15.75">
      <c r="A8" s="8" t="s">
        <v>61</v>
      </c>
      <c r="B8" s="8">
        <v>8</v>
      </c>
      <c r="C8" s="8">
        <v>1</v>
      </c>
    </row>
    <row r="9" spans="1:4" ht="15.75">
      <c r="A9" s="8" t="s">
        <v>50</v>
      </c>
      <c r="B9" s="8">
        <v>8</v>
      </c>
      <c r="C9" s="8">
        <v>1</v>
      </c>
    </row>
    <row r="10" spans="1:4" ht="15.75">
      <c r="A10" s="8" t="s">
        <v>51</v>
      </c>
      <c r="B10" s="8">
        <v>8</v>
      </c>
      <c r="C10" s="8">
        <v>1</v>
      </c>
    </row>
    <row r="11" spans="1:4" ht="15.75">
      <c r="A11" s="8" t="s">
        <v>52</v>
      </c>
      <c r="B11" s="8">
        <v>8</v>
      </c>
      <c r="C11" s="8">
        <v>1</v>
      </c>
    </row>
    <row r="12" spans="1:4" ht="15.75">
      <c r="A12" s="8" t="s">
        <v>53</v>
      </c>
      <c r="B12" s="8">
        <v>8</v>
      </c>
      <c r="C12" s="8">
        <v>4</v>
      </c>
    </row>
    <row r="13" spans="1:4" ht="15.75">
      <c r="A13" s="8" t="s">
        <v>54</v>
      </c>
      <c r="B13" s="8">
        <v>8</v>
      </c>
      <c r="C13" s="8">
        <v>8</v>
      </c>
    </row>
    <row r="14" spans="1:4" ht="15.75">
      <c r="A14" s="8" t="s">
        <v>55</v>
      </c>
      <c r="B14" s="8">
        <v>8</v>
      </c>
      <c r="C14" s="8">
        <v>8</v>
      </c>
    </row>
    <row r="15" spans="1:4" ht="21" customHeight="1">
      <c r="A15" s="27" t="s">
        <v>62</v>
      </c>
      <c r="B15" s="27"/>
      <c r="C15" s="9">
        <f>SUM(C3:C14)</f>
        <v>51</v>
      </c>
    </row>
    <row r="16" spans="1:4" ht="15.75">
      <c r="A16" s="27" t="s">
        <v>63</v>
      </c>
      <c r="B16" s="27"/>
      <c r="C16" s="10">
        <f>C15*B14</f>
        <v>408</v>
      </c>
    </row>
    <row r="18" spans="1:1">
      <c r="A18" s="18" t="s">
        <v>86</v>
      </c>
    </row>
    <row r="19" spans="1:1">
      <c r="A19" t="s">
        <v>87</v>
      </c>
    </row>
  </sheetData>
  <mergeCells count="3">
    <mergeCell ref="A1:C1"/>
    <mergeCell ref="A16:B16"/>
    <mergeCell ref="A15:B15"/>
  </mergeCells>
  <hyperlinks>
    <hyperlink ref="A18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="85" zoomScaleNormal="85" workbookViewId="0">
      <selection activeCell="M15" sqref="M15"/>
    </sheetView>
  </sheetViews>
  <sheetFormatPr defaultRowHeight="15"/>
  <cols>
    <col min="1" max="1" width="74.28515625" customWidth="1"/>
    <col min="2" max="2" width="15.140625" customWidth="1"/>
    <col min="3" max="3" width="18.42578125" customWidth="1"/>
    <col min="4" max="4" width="13.7109375" customWidth="1"/>
    <col min="5" max="5" width="21.5703125" customWidth="1"/>
    <col min="7" max="7" width="14.140625" customWidth="1"/>
    <col min="8" max="8" width="13.85546875" customWidth="1"/>
    <col min="9" max="9" width="11.7109375" customWidth="1"/>
    <col min="10" max="10" width="13.28515625" customWidth="1"/>
    <col min="12" max="12" width="11.42578125" customWidth="1"/>
    <col min="13" max="13" width="11.140625" customWidth="1"/>
    <col min="14" max="14" width="13.85546875" customWidth="1"/>
    <col min="15" max="16" width="17.5703125" customWidth="1"/>
    <col min="17" max="17" width="10.28515625" customWidth="1"/>
    <col min="18" max="18" width="23.5703125" customWidth="1"/>
  </cols>
  <sheetData>
    <row r="1" spans="1:18" ht="18.75">
      <c r="A1" s="30" t="s">
        <v>82</v>
      </c>
      <c r="B1" s="30"/>
      <c r="C1" s="30"/>
      <c r="D1" s="30"/>
      <c r="E1" s="30"/>
      <c r="F1" s="12"/>
      <c r="G1" s="28" t="s">
        <v>83</v>
      </c>
      <c r="H1" s="28"/>
      <c r="I1" s="28"/>
      <c r="J1" s="28"/>
      <c r="L1" s="28" t="s">
        <v>83</v>
      </c>
      <c r="M1" s="28"/>
      <c r="N1" s="28"/>
      <c r="O1" s="28"/>
      <c r="P1" s="28"/>
      <c r="Q1" s="28"/>
      <c r="R1" s="28"/>
    </row>
    <row r="2" spans="1:18" ht="47.25" customHeight="1">
      <c r="A2" s="14" t="s">
        <v>69</v>
      </c>
      <c r="B2" s="14" t="s">
        <v>70</v>
      </c>
      <c r="C2" s="14" t="s">
        <v>71</v>
      </c>
      <c r="D2" s="14" t="s">
        <v>72</v>
      </c>
      <c r="E2" s="14" t="s">
        <v>74</v>
      </c>
      <c r="G2" s="14" t="s">
        <v>70</v>
      </c>
      <c r="H2" s="14" t="s">
        <v>71</v>
      </c>
      <c r="I2" s="14" t="s">
        <v>72</v>
      </c>
      <c r="J2" s="14" t="s">
        <v>74</v>
      </c>
      <c r="K2" s="19"/>
      <c r="L2" s="20" t="s">
        <v>90</v>
      </c>
      <c r="M2" s="14" t="s">
        <v>92</v>
      </c>
      <c r="N2" s="14" t="s">
        <v>91</v>
      </c>
      <c r="O2" s="14" t="s">
        <v>89</v>
      </c>
      <c r="P2" s="14" t="s">
        <v>93</v>
      </c>
      <c r="Q2" s="14" t="s">
        <v>72</v>
      </c>
      <c r="R2" s="14" t="s">
        <v>74</v>
      </c>
    </row>
    <row r="3" spans="1:18" ht="15.75">
      <c r="A3" s="3" t="s">
        <v>73</v>
      </c>
      <c r="B3" s="2">
        <v>98</v>
      </c>
      <c r="C3" s="2">
        <v>276</v>
      </c>
      <c r="D3" s="2">
        <v>3</v>
      </c>
      <c r="E3" s="2">
        <f>B3*C3*D3</f>
        <v>81144</v>
      </c>
      <c r="G3" s="2">
        <v>98</v>
      </c>
      <c r="H3" s="2">
        <v>130</v>
      </c>
      <c r="I3" s="2">
        <v>3</v>
      </c>
      <c r="J3" s="2">
        <f>G3*H3*I3</f>
        <v>38220</v>
      </c>
      <c r="L3" s="2">
        <v>274</v>
      </c>
      <c r="M3" s="2">
        <f>400/2</f>
        <v>200</v>
      </c>
      <c r="N3" s="2">
        <f>L3/M3</f>
        <v>1.37</v>
      </c>
      <c r="O3" s="2">
        <v>15000</v>
      </c>
      <c r="P3" s="2">
        <f>+O3*N3</f>
        <v>20550</v>
      </c>
      <c r="Q3" s="2">
        <v>3</v>
      </c>
      <c r="R3" s="2">
        <f>P3*Q3</f>
        <v>61650</v>
      </c>
    </row>
    <row r="4" spans="1:18" ht="15.75">
      <c r="A4" s="3" t="s">
        <v>77</v>
      </c>
      <c r="B4" s="2">
        <v>50</v>
      </c>
      <c r="C4" s="2">
        <v>276</v>
      </c>
      <c r="D4" s="2">
        <v>2</v>
      </c>
      <c r="E4" s="2">
        <f>C4*B4</f>
        <v>13800</v>
      </c>
      <c r="G4" s="2">
        <v>50</v>
      </c>
      <c r="H4" s="2">
        <v>130</v>
      </c>
      <c r="I4" s="2">
        <v>3</v>
      </c>
      <c r="J4" s="2">
        <f t="shared" ref="J4:J8" si="0">G4*H4*I4</f>
        <v>19500</v>
      </c>
      <c r="L4" s="2">
        <v>100</v>
      </c>
      <c r="M4" s="2">
        <v>276</v>
      </c>
      <c r="N4" s="2"/>
      <c r="O4" s="2"/>
      <c r="P4" s="2">
        <f>+L4*M4</f>
        <v>27600</v>
      </c>
      <c r="Q4" s="2">
        <v>2</v>
      </c>
      <c r="R4" s="2">
        <f>P4*Q4</f>
        <v>55200</v>
      </c>
    </row>
    <row r="5" spans="1:18" ht="31.5">
      <c r="A5" s="3" t="s">
        <v>78</v>
      </c>
      <c r="B5" s="2">
        <v>26</v>
      </c>
      <c r="C5" s="2">
        <v>276</v>
      </c>
      <c r="D5" s="2">
        <v>3</v>
      </c>
      <c r="E5" s="2">
        <f>C5*B5</f>
        <v>7176</v>
      </c>
      <c r="G5" s="2">
        <v>26</v>
      </c>
      <c r="H5" s="2">
        <v>130</v>
      </c>
      <c r="I5" s="2">
        <v>3</v>
      </c>
      <c r="J5" s="2">
        <f t="shared" si="0"/>
        <v>10140</v>
      </c>
      <c r="L5" s="2"/>
      <c r="M5" s="2"/>
      <c r="N5" s="2"/>
      <c r="O5" s="2"/>
      <c r="P5" s="2"/>
      <c r="Q5" s="2"/>
      <c r="R5" s="2"/>
    </row>
    <row r="6" spans="1:18" ht="31.5">
      <c r="A6" s="3" t="s">
        <v>19</v>
      </c>
      <c r="B6" s="2"/>
      <c r="C6" s="2"/>
      <c r="D6" s="2"/>
      <c r="E6" s="2">
        <v>15000</v>
      </c>
      <c r="G6" s="2"/>
      <c r="H6" s="2"/>
      <c r="I6" s="2"/>
      <c r="J6" s="2">
        <f t="shared" si="0"/>
        <v>0</v>
      </c>
      <c r="L6" s="2"/>
      <c r="M6" s="2"/>
      <c r="N6" s="2"/>
      <c r="O6" s="2"/>
      <c r="P6" s="2"/>
      <c r="Q6" s="2"/>
      <c r="R6" s="2"/>
    </row>
    <row r="7" spans="1:18" ht="31.5">
      <c r="A7" s="15"/>
      <c r="B7" s="14" t="s">
        <v>75</v>
      </c>
      <c r="C7" s="14" t="s">
        <v>76</v>
      </c>
      <c r="D7" s="14" t="s">
        <v>72</v>
      </c>
      <c r="E7" s="14" t="s">
        <v>74</v>
      </c>
      <c r="G7" s="16"/>
      <c r="H7" s="2"/>
      <c r="I7" s="2"/>
      <c r="J7" s="2">
        <f t="shared" si="0"/>
        <v>0</v>
      </c>
      <c r="L7" s="16"/>
      <c r="M7" s="16"/>
      <c r="N7" s="16"/>
      <c r="O7" s="2"/>
      <c r="P7" s="2"/>
      <c r="Q7" s="2"/>
      <c r="R7" s="2"/>
    </row>
    <row r="8" spans="1:18" ht="15.75">
      <c r="A8" s="3" t="s">
        <v>80</v>
      </c>
      <c r="B8" s="2">
        <v>15000</v>
      </c>
      <c r="C8" s="2">
        <v>7</v>
      </c>
      <c r="D8" s="2">
        <v>2</v>
      </c>
      <c r="E8" s="7">
        <f>C8*B8</f>
        <v>105000</v>
      </c>
      <c r="G8" s="2">
        <v>100</v>
      </c>
      <c r="H8" s="2">
        <v>130</v>
      </c>
      <c r="I8" s="2">
        <v>3</v>
      </c>
      <c r="J8" s="2">
        <f t="shared" si="0"/>
        <v>39000</v>
      </c>
      <c r="L8" s="2"/>
      <c r="M8" s="2"/>
      <c r="N8" s="2"/>
      <c r="O8" s="2"/>
      <c r="P8" s="2"/>
      <c r="Q8" s="2"/>
      <c r="R8" s="2"/>
    </row>
    <row r="9" spans="1:18" s="8" customFormat="1" ht="15.75">
      <c r="A9" s="31" t="s">
        <v>79</v>
      </c>
      <c r="B9" s="31"/>
      <c r="C9" s="31"/>
      <c r="D9" s="31"/>
      <c r="E9" s="6">
        <f>E3+E4+E5+E6+E8</f>
        <v>222120</v>
      </c>
      <c r="G9" s="2"/>
      <c r="H9" s="29" t="s">
        <v>79</v>
      </c>
      <c r="I9" s="29"/>
      <c r="J9" s="4">
        <f>SUM(J3:J8)</f>
        <v>106860</v>
      </c>
      <c r="L9" s="2"/>
      <c r="M9" s="2"/>
      <c r="N9" s="2"/>
      <c r="O9" s="29" t="s">
        <v>79</v>
      </c>
      <c r="P9" s="29"/>
      <c r="Q9" s="29"/>
      <c r="R9" s="4">
        <f>SUM(R3:R8)</f>
        <v>116850</v>
      </c>
    </row>
    <row r="10" spans="1:18" ht="15.75">
      <c r="A10" s="8"/>
      <c r="B10" s="8"/>
      <c r="C10" s="8"/>
      <c r="D10" s="8"/>
      <c r="G10" s="5"/>
      <c r="J10" s="17"/>
    </row>
    <row r="11" spans="1:18" ht="21" customHeight="1">
      <c r="A11" s="27"/>
      <c r="B11" s="27"/>
      <c r="C11" s="9"/>
      <c r="D11" s="9"/>
    </row>
    <row r="12" spans="1:18" ht="15.75">
      <c r="A12" s="27"/>
      <c r="B12" s="27"/>
      <c r="C12" s="10"/>
      <c r="D12" s="10"/>
      <c r="G12" s="1"/>
    </row>
  </sheetData>
  <mergeCells count="8">
    <mergeCell ref="L1:R1"/>
    <mergeCell ref="O9:Q9"/>
    <mergeCell ref="H9:I9"/>
    <mergeCell ref="A11:B11"/>
    <mergeCell ref="A12:B12"/>
    <mergeCell ref="A1:E1"/>
    <mergeCell ref="A9:D9"/>
    <mergeCell ref="G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M7" sqref="M7"/>
    </sheetView>
  </sheetViews>
  <sheetFormatPr defaultRowHeight="15"/>
  <cols>
    <col min="1" max="1" width="5.28515625" customWidth="1"/>
    <col min="2" max="2" width="6.5703125" customWidth="1"/>
    <col min="3" max="3" width="21.42578125" customWidth="1"/>
    <col min="4" max="4" width="9.7109375" customWidth="1"/>
    <col min="5" max="5" width="25.5703125" customWidth="1"/>
    <col min="6" max="6" width="12.28515625" customWidth="1"/>
    <col min="7" max="7" width="12.140625" customWidth="1"/>
    <col min="8" max="8" width="15" customWidth="1"/>
    <col min="9" max="9" width="17.85546875" customWidth="1"/>
    <col min="10" max="10" width="12.140625" customWidth="1"/>
  </cols>
  <sheetData>
    <row r="1" spans="1:9" s="23" customFormat="1" ht="44.25" customHeight="1">
      <c r="A1" s="23" t="s">
        <v>98</v>
      </c>
      <c r="B1" s="23" t="s">
        <v>101</v>
      </c>
      <c r="C1" s="23" t="s">
        <v>97</v>
      </c>
      <c r="D1" s="23" t="s">
        <v>112</v>
      </c>
      <c r="E1" s="23" t="s">
        <v>118</v>
      </c>
      <c r="F1" s="23" t="s">
        <v>113</v>
      </c>
      <c r="G1" s="25" t="s">
        <v>114</v>
      </c>
      <c r="H1" s="23" t="s">
        <v>99</v>
      </c>
      <c r="I1" s="23" t="s">
        <v>100</v>
      </c>
    </row>
    <row r="2" spans="1:9" ht="24" customHeight="1">
      <c r="A2">
        <v>1</v>
      </c>
      <c r="B2" s="22">
        <v>0.5</v>
      </c>
      <c r="C2" t="s">
        <v>102</v>
      </c>
      <c r="D2" s="24">
        <v>25830</v>
      </c>
      <c r="E2" s="24" t="s">
        <v>117</v>
      </c>
      <c r="F2" s="32" t="s">
        <v>115</v>
      </c>
      <c r="G2" s="32" t="s">
        <v>116</v>
      </c>
      <c r="H2" s="1">
        <f>13253889.6/2</f>
        <v>6626944.7999999998</v>
      </c>
      <c r="I2" s="1">
        <f>H2*0.003</f>
        <v>19880.8344</v>
      </c>
    </row>
    <row r="3" spans="1:9">
      <c r="A3">
        <v>2</v>
      </c>
      <c r="B3">
        <v>1</v>
      </c>
      <c r="C3" t="s">
        <v>103</v>
      </c>
      <c r="D3" s="24">
        <v>55318</v>
      </c>
      <c r="E3" s="24" t="s">
        <v>119</v>
      </c>
      <c r="F3" s="32"/>
      <c r="G3" s="32"/>
      <c r="H3" s="1">
        <v>25614999.899999999</v>
      </c>
      <c r="I3" s="1">
        <f t="shared" ref="I3:I11" si="0">H3*0.003</f>
        <v>76844.9997</v>
      </c>
    </row>
    <row r="4" spans="1:9">
      <c r="A4">
        <v>3</v>
      </c>
      <c r="B4">
        <v>1</v>
      </c>
      <c r="C4" t="s">
        <v>104</v>
      </c>
      <c r="D4" s="24">
        <v>1279</v>
      </c>
      <c r="E4" s="24" t="s">
        <v>120</v>
      </c>
      <c r="F4" s="32"/>
      <c r="G4" s="32"/>
      <c r="H4" s="1">
        <v>1014592.33</v>
      </c>
      <c r="I4" s="1">
        <f t="shared" si="0"/>
        <v>3043.7769899999998</v>
      </c>
    </row>
    <row r="5" spans="1:9">
      <c r="A5">
        <v>4</v>
      </c>
      <c r="B5">
        <v>1</v>
      </c>
      <c r="C5" t="s">
        <v>105</v>
      </c>
      <c r="D5" s="24">
        <v>1062</v>
      </c>
      <c r="E5" s="24" t="s">
        <v>121</v>
      </c>
      <c r="F5" s="32"/>
      <c r="G5" s="32"/>
      <c r="H5" s="1">
        <v>852520.5</v>
      </c>
      <c r="I5" s="1">
        <f t="shared" si="0"/>
        <v>2557.5615000000003</v>
      </c>
    </row>
    <row r="6" spans="1:9">
      <c r="A6">
        <v>5</v>
      </c>
      <c r="B6">
        <v>1</v>
      </c>
      <c r="C6" t="s">
        <v>106</v>
      </c>
      <c r="D6" s="24">
        <v>1337</v>
      </c>
      <c r="E6" s="24" t="s">
        <v>122</v>
      </c>
      <c r="F6" s="32"/>
      <c r="G6" s="32"/>
      <c r="H6" s="1">
        <v>1057353.08</v>
      </c>
      <c r="I6" s="1">
        <f t="shared" si="0"/>
        <v>3172.0592400000005</v>
      </c>
    </row>
    <row r="7" spans="1:9">
      <c r="A7">
        <v>6</v>
      </c>
      <c r="B7">
        <v>1</v>
      </c>
      <c r="C7" t="s">
        <v>107</v>
      </c>
      <c r="D7" s="24">
        <v>33334</v>
      </c>
      <c r="E7" s="24" t="s">
        <v>123</v>
      </c>
      <c r="F7" s="32"/>
      <c r="G7" s="32"/>
      <c r="H7" s="1">
        <v>17452169.280000001</v>
      </c>
      <c r="I7" s="1">
        <f t="shared" si="0"/>
        <v>52356.507840000006</v>
      </c>
    </row>
    <row r="8" spans="1:9">
      <c r="A8">
        <v>7</v>
      </c>
      <c r="B8">
        <v>1</v>
      </c>
      <c r="C8" t="s">
        <v>108</v>
      </c>
      <c r="D8" s="24">
        <v>1209</v>
      </c>
      <c r="E8" s="24" t="s">
        <v>124</v>
      </c>
      <c r="F8" s="32"/>
      <c r="G8" s="32"/>
      <c r="H8" s="1">
        <v>965894.28</v>
      </c>
      <c r="I8" s="1">
        <f t="shared" si="0"/>
        <v>2897.6828399999999</v>
      </c>
    </row>
    <row r="9" spans="1:9">
      <c r="A9">
        <v>8</v>
      </c>
      <c r="B9">
        <v>1</v>
      </c>
      <c r="C9" t="s">
        <v>109</v>
      </c>
      <c r="D9" s="24">
        <v>1024</v>
      </c>
      <c r="E9" s="24" t="s">
        <v>125</v>
      </c>
      <c r="F9" s="32"/>
      <c r="G9" s="32"/>
      <c r="H9" s="1">
        <v>830494.71999999997</v>
      </c>
      <c r="I9" s="1">
        <f t="shared" si="0"/>
        <v>2491.48416</v>
      </c>
    </row>
    <row r="10" spans="1:9">
      <c r="A10">
        <v>9</v>
      </c>
      <c r="B10">
        <v>1</v>
      </c>
      <c r="C10" t="s">
        <v>110</v>
      </c>
      <c r="D10" s="24">
        <v>3319</v>
      </c>
      <c r="E10" s="24" t="s">
        <v>126</v>
      </c>
      <c r="F10" s="32"/>
      <c r="G10" s="32"/>
      <c r="H10" s="1">
        <v>2286160.39</v>
      </c>
      <c r="I10" s="1">
        <f t="shared" si="0"/>
        <v>6858.4811700000009</v>
      </c>
    </row>
    <row r="11" spans="1:9" ht="45">
      <c r="A11">
        <v>10</v>
      </c>
      <c r="B11">
        <v>1</v>
      </c>
      <c r="C11" t="s">
        <v>111</v>
      </c>
      <c r="D11" s="24">
        <v>606</v>
      </c>
      <c r="E11" s="23" t="s">
        <v>127</v>
      </c>
      <c r="F11" s="32"/>
      <c r="G11" s="32"/>
      <c r="H11" s="1">
        <v>509239.98</v>
      </c>
      <c r="I11" s="1">
        <f t="shared" si="0"/>
        <v>1527.71994</v>
      </c>
    </row>
    <row r="12" spans="1:9" ht="18" customHeight="1">
      <c r="A12" s="33"/>
      <c r="B12" s="33"/>
      <c r="C12" s="33"/>
      <c r="D12" s="33"/>
      <c r="E12" s="33"/>
      <c r="F12" s="33"/>
      <c r="G12" s="33"/>
      <c r="H12" s="21">
        <f>SUM(H2:H11)</f>
        <v>57210369.259999998</v>
      </c>
      <c r="I12" s="21">
        <f>SUM(I2:I11)</f>
        <v>171631.10778000002</v>
      </c>
    </row>
  </sheetData>
  <mergeCells count="3">
    <mergeCell ref="F2:F11"/>
    <mergeCell ref="G2:G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смета</vt:lpstr>
      <vt:lpstr>Мусор</vt:lpstr>
      <vt:lpstr>покос</vt:lpstr>
      <vt:lpstr>Налог на ЗОП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Романенко</dc:creator>
  <cp:lastModifiedBy>Admin</cp:lastModifiedBy>
  <cp:lastPrinted>2019-06-14T08:47:38Z</cp:lastPrinted>
  <dcterms:created xsi:type="dcterms:W3CDTF">2019-04-09T06:56:33Z</dcterms:created>
  <dcterms:modified xsi:type="dcterms:W3CDTF">2019-06-14T08:51:03Z</dcterms:modified>
</cp:coreProperties>
</file>